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170" windowHeight="10110"/>
  </bookViews>
  <sheets>
    <sheet name="tariff" sheetId="1" r:id="rId1"/>
  </sheets>
  <calcPr calcId="162913"/>
</workbook>
</file>

<file path=xl/calcChain.xml><?xml version="1.0" encoding="utf-8"?>
<calcChain xmlns="http://schemas.openxmlformats.org/spreadsheetml/2006/main">
  <c r="G11" i="1" l="1"/>
  <c r="C11" i="1" l="1"/>
  <c r="G8" i="1" l="1"/>
  <c r="G7" i="1"/>
  <c r="C12" i="1"/>
  <c r="E12" i="1" s="1"/>
  <c r="E11" i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<sst xmlns="http://schemas.openxmlformats.org/spreadsheetml/2006/main" count="19" uniqueCount="17">
  <si>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Tarifa kalkulátor</t>
  </si>
  <si>
    <t>Mobilgáz kapacitás (kWh)</t>
  </si>
  <si>
    <t>Betárolás (kWh/nap)</t>
  </si>
  <si>
    <t>Kitárolás (kWh/nap)</t>
  </si>
  <si>
    <t>Napok (BE)</t>
  </si>
  <si>
    <t>Napok (KI)</t>
  </si>
  <si>
    <t>Termék</t>
  </si>
  <si>
    <t>Irány</t>
  </si>
  <si>
    <t>Mennyiség</t>
  </si>
  <si>
    <t>Napok</t>
  </si>
  <si>
    <t>Egységár</t>
  </si>
  <si>
    <t>Ár (Ft/év)</t>
  </si>
  <si>
    <t>Alap szezonális</t>
  </si>
  <si>
    <t>Forgalmi díj</t>
  </si>
  <si>
    <t>Betárolás</t>
  </si>
  <si>
    <t>Kitárolás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</si>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</sst>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F_t_-;\-* #,##0.00\ _F_t_-;_-* &quot;-&quot;??\ _F_t_-;_-@_-"/>
    <numFmt numFmtId="165" formatCode="0.0000"/>
    <numFmt numFmtId="166" formatCode="_-* #,##0.0\ _F_t_-;\-* #,##0.0\ _F_t_-;_-* &quot;-&quot;??\ _F_t_-;_-@_-"/>
    <numFmt numFmtId="167" formatCode="_-* #,##0\ _F_t_-;\-* #,##0\ _F_t_-;_-* &quot;-&quot;??\ _F_t_-;_-@_-"/>
    <numFmt numFmtId="168" formatCode="#,##0&quot; kWh&quot;"/>
    <numFmt numFmtId="169" formatCode="0.0000000000000000000"/>
    <numFmt numFmtId="170" formatCode="0.00000000000000000000000000000"/>
    <numFmt numFmtId="171" formatCode="#,##0&quot; kWh/nap&quot;"/>
    <numFmt numFmtId="172" formatCode="&quot; Ft/kWh/év&quot;"/>
    <numFmt numFmtId="173" formatCode="0.00&quot; Ft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5" fontId="2" fillId="0" borderId="5" xfId="0" applyNumberFormat="1" applyFont="1" applyBorder="1" applyAlignment="1" applyProtection="1">
      <alignment horizontal="center" vertical="center" wrapText="1"/>
    </xf>
    <xf numFmtId="170" fontId="0" fillId="0" borderId="0" xfId="0" applyNumberFormat="1" applyProtection="1"/>
    <xf numFmtId="169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164" fontId="0" fillId="0" borderId="0" xfId="1" applyNumberFormat="1" applyFont="1" applyProtection="1"/>
    <xf numFmtId="166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7" fontId="0" fillId="0" borderId="0" xfId="1" applyNumberFormat="1" applyFont="1" applyProtection="1"/>
    <xf numFmtId="164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172" fontId="2" fillId="0" borderId="6" xfId="0" applyNumberFormat="1" applyFont="1" applyBorder="1" applyAlignment="1" applyProtection="1">
      <alignment horizontal="center" vertical="center" wrapText="1"/>
    </xf>
    <xf numFmtId="173" fontId="1" fillId="0" borderId="4" xfId="0" applyNumberFormat="1" applyFont="1" applyBorder="1" applyAlignment="1" applyProtection="1">
      <alignment horizontal="center" vertical="center"/>
    </xf>
    <xf numFmtId="173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1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8" fontId="1" fillId="0" borderId="4" xfId="0" applyNumberFormat="1" applyFont="1" applyBorder="1" applyAlignment="1" applyProtection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711200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G11" sqref="G11:G12"/>
    </sheetView>
  </sheetViews>
  <sheetFormatPr defaultColWidth="9.140625" defaultRowHeight="15" x14ac:dyDescent="0.25"/>
  <cols>
    <col min="1" max="1" width="9.7109375" style="1" customWidth="1"/>
    <col min="2" max="2" width="10.140625" style="1" bestFit="1" customWidth="1"/>
    <col min="3" max="3" width="13.5703125" style="1" bestFit="1" customWidth="1"/>
    <col min="4" max="4" width="24.5703125" style="1" bestFit="1" customWidth="1"/>
    <col min="5" max="5" width="10.85546875" style="1" bestFit="1" customWidth="1"/>
    <col min="6" max="6" width="18.7109375" style="1" bestFit="1" customWidth="1"/>
    <col min="7" max="7" width="15" style="1" customWidth="1"/>
    <col min="8" max="9" width="13.28515625" style="1" bestFit="1" customWidth="1"/>
    <col min="10" max="11" width="9.140625" style="1"/>
    <col min="12" max="14" width="10" style="1" customWidth="1"/>
    <col min="15" max="16384" width="9.140625" style="1"/>
  </cols>
  <sheetData>
    <row r="1" spans="1:13" x14ac:dyDescent="0.25">
      <c r="A1" s="30"/>
      <c r="B1" s="30"/>
      <c r="C1" s="30"/>
      <c r="D1" s="30"/>
      <c r="E1" s="30"/>
      <c r="F1" s="30"/>
      <c r="G1" s="30"/>
    </row>
    <row r="2" spans="1:13" x14ac:dyDescent="0.25">
      <c r="A2" s="30"/>
      <c r="B2" s="30"/>
      <c r="C2" s="30"/>
      <c r="D2" s="30"/>
      <c r="E2" s="30"/>
      <c r="F2" s="30"/>
      <c r="G2" s="30"/>
    </row>
    <row r="3" spans="1:13" x14ac:dyDescent="0.25">
      <c r="A3" s="30"/>
      <c r="B3" s="30"/>
      <c r="C3" s="30"/>
      <c r="D3" s="30"/>
      <c r="E3" s="30"/>
      <c r="F3" s="30"/>
      <c r="G3" s="30"/>
    </row>
    <row r="4" spans="1:13" ht="15.75" thickBot="1" x14ac:dyDescent="0.3">
      <c r="A4" s="2"/>
      <c r="B4" s="2"/>
      <c r="C4" s="2"/>
      <c r="D4" s="2"/>
      <c r="E4" s="2"/>
      <c r="F4" s="2"/>
      <c r="G4" s="2"/>
    </row>
    <row r="5" spans="1:13" ht="16.5" thickBot="1" x14ac:dyDescent="0.3">
      <c r="C5" s="31" t="s">
        <v>0</v>
      </c>
      <c r="D5" s="32"/>
      <c r="E5" s="33"/>
      <c r="F5" s="3"/>
    </row>
    <row r="6" spans="1:13" x14ac:dyDescent="0.25">
      <c r="A6" s="4"/>
      <c r="B6" s="4"/>
      <c r="C6" s="4"/>
      <c r="D6" s="4"/>
      <c r="E6" s="4"/>
      <c r="F6" s="4"/>
      <c r="G6" s="4"/>
    </row>
    <row r="7" spans="1:13" ht="15" customHeight="1" x14ac:dyDescent="0.25">
      <c r="A7" s="34" t="s">
        <v>1</v>
      </c>
      <c r="B7" s="35"/>
      <c r="C7" s="38"/>
      <c r="D7" s="23" t="s">
        <v>2</v>
      </c>
      <c r="E7" s="21"/>
      <c r="F7" s="22" t="s">
        <v>4</v>
      </c>
      <c r="G7" s="5" t="str">
        <f>IF(C7="","-",ROUNDUP(IF(E7="",133.33,$C$7/E7),0))</f>
        <v>-</v>
      </c>
    </row>
    <row r="8" spans="1:13" x14ac:dyDescent="0.25">
      <c r="A8" s="36"/>
      <c r="B8" s="37"/>
      <c r="C8" s="38"/>
      <c r="D8" s="23" t="s">
        <v>3</v>
      </c>
      <c r="E8" s="21"/>
      <c r="F8" s="22" t="s">
        <v>5</v>
      </c>
      <c r="G8" s="5" t="str">
        <f>IF(C7="","-",ROUNDUP(IF(E8="",70.31,$C$7/E8),0))</f>
        <v>-</v>
      </c>
    </row>
    <row r="9" spans="1:13" x14ac:dyDescent="0.25">
      <c r="A9" s="6"/>
      <c r="B9" s="6"/>
      <c r="C9" s="6"/>
      <c r="D9" s="6"/>
      <c r="E9" s="6"/>
      <c r="F9" s="6"/>
      <c r="G9" s="6"/>
    </row>
    <row r="10" spans="1:13" x14ac:dyDescent="0.25">
      <c r="A10" s="23" t="s">
        <v>6</v>
      </c>
      <c r="B10" s="23" t="s">
        <v>7</v>
      </c>
      <c r="C10" s="39" t="s">
        <v>8</v>
      </c>
      <c r="D10" s="40"/>
      <c r="E10" s="23" t="s">
        <v>9</v>
      </c>
      <c r="F10" s="23" t="s">
        <v>10</v>
      </c>
      <c r="G10" s="24" t="s">
        <v>11</v>
      </c>
    </row>
    <row r="11" spans="1:13" ht="15" customHeight="1" x14ac:dyDescent="0.25">
      <c r="A11" s="41" t="s">
        <v>12</v>
      </c>
      <c r="B11" s="25" t="s">
        <v>14</v>
      </c>
      <c r="C11" s="44">
        <f>IF(E7="",$C$7/133.33,E7)</f>
        <v>0</v>
      </c>
      <c r="D11" s="44"/>
      <c r="E11" s="26" t="str">
        <f>IFERROR($C$7/C11,"-")</f>
        <v>-</v>
      </c>
      <c r="F11" s="7">
        <f>IF(G11=0,0,G11/C7)</f>
        <v>0</v>
      </c>
      <c r="G11" s="45">
        <f>IFERROR(((0.3906))*(MAX(1,(133.33)*(E7/C7),(70.31)*(E8/C7))+(133.33)/MIN(133.33,IF(E7=0,133.33,C7/E7))+(70.31)/MIN(70.31,IF(E8=0,70.31,C7/E8)))*C7,0)</f>
        <v>0</v>
      </c>
      <c r="M11" s="8"/>
    </row>
    <row r="12" spans="1:13" x14ac:dyDescent="0.25">
      <c r="A12" s="42"/>
      <c r="B12" s="25" t="s">
        <v>15</v>
      </c>
      <c r="C12" s="44">
        <f>IF(E8="",$C$7/70.31,E8)</f>
        <v>0</v>
      </c>
      <c r="D12" s="44"/>
      <c r="E12" s="26" t="str">
        <f>IFERROR($C$7/C12,"-")</f>
        <v>-</v>
      </c>
      <c r="F12" s="27">
        <v>0</v>
      </c>
      <c r="G12" s="45"/>
      <c r="M12" s="9"/>
    </row>
    <row r="13" spans="1:13" ht="15" customHeight="1" x14ac:dyDescent="0.25">
      <c r="A13" s="43" t="s">
        <v>13</v>
      </c>
      <c r="B13" s="25" t="s">
        <v>14</v>
      </c>
      <c r="C13" s="46">
        <f>C7</f>
        <v>0</v>
      </c>
      <c r="D13" s="46"/>
      <c r="E13" s="10"/>
      <c r="F13" s="28">
        <v>786.75</v>
      </c>
      <c r="G13" s="11">
        <f>(C13/1000)*F13</f>
        <v>0</v>
      </c>
    </row>
    <row r="14" spans="1:13" ht="15.75" thickBot="1" x14ac:dyDescent="0.3">
      <c r="A14" s="43"/>
      <c r="B14" s="25" t="s">
        <v>15</v>
      </c>
      <c r="C14" s="46">
        <f>C7</f>
        <v>0</v>
      </c>
      <c r="D14" s="46"/>
      <c r="E14" s="10"/>
      <c r="F14" s="29">
        <v>130.66</v>
      </c>
      <c r="G14" s="12">
        <f>(C14/1000)*F14</f>
        <v>0</v>
      </c>
    </row>
    <row r="15" spans="1:13" ht="15.75" thickBot="1" x14ac:dyDescent="0.3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25">
      <c r="H16" s="16"/>
      <c r="I16" s="16"/>
    </row>
    <row r="17" spans="1:9" x14ac:dyDescent="0.2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25">
      <c r="A18" s="17"/>
      <c r="B18" s="17"/>
      <c r="C18" s="17"/>
      <c r="D18" s="17"/>
      <c r="E18" s="17"/>
      <c r="F18" s="17"/>
      <c r="G18" s="17"/>
    </row>
    <row r="20" spans="1:9" x14ac:dyDescent="0.25">
      <c r="F20" s="19"/>
    </row>
    <row r="21" spans="1:9" x14ac:dyDescent="0.25">
      <c r="F21" s="20"/>
    </row>
    <row r="22" spans="1:9" x14ac:dyDescent="0.25">
      <c r="F22" s="19"/>
      <c r="G22" s="19"/>
    </row>
  </sheetData>
  <sheetProtection algorithmName="SHA-512" hashValue="nwEpW7gEkDbhjg+mB2O3mlOeKNfGFmYjJQyn+2yFKaH/3qLInFLr/FFy+/HeENWdF1fe6iHAQlo6Ks/YPSXPeA==" saltValue="4GepO4EELJwmsE/ISWtM7w==" spinCount="100000" sheet="1" objects="1" scenario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2023-02-17T15:23:24Z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